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2021" sheetId="1" r:id="rId1"/>
    <sheet name="расходы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30" i="2" l="1"/>
  <c r="D35" i="2"/>
  <c r="D34" i="2"/>
  <c r="D32" i="2" s="1"/>
  <c r="D28" i="2"/>
  <c r="D25" i="2"/>
  <c r="D22" i="2"/>
  <c r="C19" i="2"/>
  <c r="D18" i="2"/>
  <c r="C18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D15" i="2"/>
  <c r="C13" i="2"/>
  <c r="C12" i="2"/>
  <c r="D10" i="2"/>
  <c r="D9" i="2"/>
  <c r="A54" i="1"/>
  <c r="C38" i="2" l="1"/>
  <c r="D38" i="2"/>
  <c r="D59" i="1"/>
  <c r="D57" i="1" s="1"/>
  <c r="D60" i="1"/>
  <c r="D34" i="1"/>
  <c r="C27" i="1"/>
  <c r="C23" i="1"/>
  <c r="D52" i="1" l="1"/>
  <c r="D46" i="1"/>
  <c r="C11" i="1" l="1"/>
  <c r="D49" i="1" l="1"/>
  <c r="D42" i="1"/>
  <c r="D39" i="1"/>
  <c r="D55" i="1" l="1"/>
  <c r="D63" i="1" s="1"/>
  <c r="D66" i="1" s="1"/>
  <c r="D72" i="1"/>
  <c r="C43" i="1"/>
  <c r="C42" i="1"/>
  <c r="A40" i="1"/>
  <c r="A41" i="1" s="1"/>
  <c r="A42" i="1" s="1"/>
  <c r="A43" i="1" s="1"/>
  <c r="A44" i="1" s="1"/>
  <c r="A45" i="1" s="1"/>
  <c r="A46" i="1" s="1"/>
  <c r="A47" i="1" s="1"/>
  <c r="A48" i="1" s="1"/>
  <c r="C37" i="1"/>
  <c r="C36" i="1"/>
  <c r="D33" i="1"/>
  <c r="D70" i="1" l="1"/>
  <c r="D74" i="1" s="1"/>
  <c r="A49" i="1"/>
  <c r="A50" i="1" s="1"/>
  <c r="A51" i="1" s="1"/>
  <c r="A52" i="1" s="1"/>
  <c r="A53" i="1" s="1"/>
  <c r="C19" i="1"/>
  <c r="C63" i="1"/>
</calcChain>
</file>

<file path=xl/sharedStrings.xml><?xml version="1.0" encoding="utf-8"?>
<sst xmlns="http://schemas.openxmlformats.org/spreadsheetml/2006/main" count="92" uniqueCount="51">
  <si>
    <t>СНТ "Зеленый сад"</t>
  </si>
  <si>
    <t>Остаток на начало года</t>
  </si>
  <si>
    <t xml:space="preserve">Поступление </t>
  </si>
  <si>
    <t>Поступило денежных средств, всего за 2020г.</t>
  </si>
  <si>
    <t>Статьи расхода</t>
  </si>
  <si>
    <t>Смета утвержденная на 2018 год</t>
  </si>
  <si>
    <t>Направлено на хоз нужды (расходы)</t>
  </si>
  <si>
    <t>Фонд оплаты труда и взносы на социальное страхование</t>
  </si>
  <si>
    <t>В том числе                                     Фонд оплаты труда</t>
  </si>
  <si>
    <t>ФСС 0,2%</t>
  </si>
  <si>
    <t>Взносы 30%</t>
  </si>
  <si>
    <t>Канцелярские товары</t>
  </si>
  <si>
    <t>Вневедомственная охрана</t>
  </si>
  <si>
    <t>Телематика и сотовая связь</t>
  </si>
  <si>
    <t>Возмещение ГСМ</t>
  </si>
  <si>
    <t>Почтовые роасходы</t>
  </si>
  <si>
    <t>Проектные работы и межевание</t>
  </si>
  <si>
    <t>Ремонт оргтехники</t>
  </si>
  <si>
    <r>
      <t>Электроэнергия</t>
    </r>
    <r>
      <rPr>
        <sz val="10"/>
        <color theme="1"/>
        <rFont val="Calibri"/>
        <family val="2"/>
        <charset val="204"/>
        <scheme val="minor"/>
      </rPr>
      <t xml:space="preserve"> (здание правления)</t>
    </r>
  </si>
  <si>
    <t>Юридические и нотариальные услуги</t>
  </si>
  <si>
    <t>Земельный налог</t>
  </si>
  <si>
    <t>Грейдерование и содержание дорог</t>
  </si>
  <si>
    <t>за счет ремонтного фонда</t>
  </si>
  <si>
    <t>Всего использовано средств</t>
  </si>
  <si>
    <t>на расчетном счете</t>
  </si>
  <si>
    <t>в кассе</t>
  </si>
  <si>
    <t>Целевое назначение остатка денежных средств</t>
  </si>
  <si>
    <t>Ремонтный фонд</t>
  </si>
  <si>
    <t>Вложение в ТП № 935 (к возмещению при подключении)</t>
  </si>
  <si>
    <t>Резервный фонд</t>
  </si>
  <si>
    <t>ОТЧЕТ ОБ ИСПОЛЬЗОВАНИИ ДЕНЕЖНЫХ СРЕДСТВ ЗА 2021 ГОДА</t>
  </si>
  <si>
    <t xml:space="preserve">Итого средств для использования в 2021 году </t>
  </si>
  <si>
    <t>Расходы 2021 г.</t>
  </si>
  <si>
    <t xml:space="preserve">доначисление взносов за 2020 год </t>
  </si>
  <si>
    <t>Израсходовано в 2021 г.</t>
  </si>
  <si>
    <t>Остаток денег на 01.01.2022, всего</t>
  </si>
  <si>
    <r>
      <t xml:space="preserve">Вывоз мусора </t>
    </r>
    <r>
      <rPr>
        <sz val="10"/>
        <color theme="1"/>
        <rFont val="Calibri"/>
        <family val="2"/>
        <charset val="204"/>
        <scheme val="minor"/>
      </rPr>
      <t>(ТБО) и видеонаблюдение</t>
    </r>
  </si>
  <si>
    <t>Ремонт инструментов</t>
  </si>
  <si>
    <t>СМС и хоз материалы</t>
  </si>
  <si>
    <r>
      <rPr>
        <b/>
        <sz val="12"/>
        <color theme="1"/>
        <rFont val="Calibri"/>
        <family val="2"/>
        <charset val="204"/>
        <scheme val="minor"/>
      </rPr>
      <t>Остаток денег на 01.01.2021</t>
    </r>
    <r>
      <rPr>
        <sz val="9"/>
        <color theme="1"/>
        <rFont val="Calibri"/>
        <family val="2"/>
        <charset val="204"/>
        <scheme val="minor"/>
      </rPr>
      <t xml:space="preserve"> </t>
    </r>
  </si>
  <si>
    <t>Невыясненные платежи</t>
  </si>
  <si>
    <t>Расчетно-кассовое обслуживание в банке</t>
  </si>
  <si>
    <t>Текущий ремонт ЛЭП и ТП за счет ремонтного фонда</t>
  </si>
  <si>
    <t>Итого использование членского взноса</t>
  </si>
  <si>
    <t>Строительство ЛЭП "ТП21-ул.Нагорная"</t>
  </si>
  <si>
    <t>Членские взносы садоводов</t>
  </si>
  <si>
    <t>Оплата Дт задолженности прошлых лет</t>
  </si>
  <si>
    <t>в том числе</t>
  </si>
  <si>
    <r>
      <t xml:space="preserve">Остаток съэкономленных средств по смете             </t>
    </r>
    <r>
      <rPr>
        <b/>
        <sz val="8"/>
        <color theme="1"/>
        <rFont val="Calibri"/>
        <family val="2"/>
        <charset val="204"/>
        <scheme val="minor"/>
      </rPr>
      <t xml:space="preserve">(в том числе экономия фонда оплаты труда) </t>
    </r>
  </si>
  <si>
    <r>
      <t xml:space="preserve">Остаток съэкономленных средств по смете             </t>
    </r>
    <r>
      <rPr>
        <b/>
        <sz val="8"/>
        <color theme="1"/>
        <rFont val="Calibri"/>
        <family val="2"/>
        <charset val="204"/>
        <scheme val="minor"/>
      </rPr>
      <t>(в том числе экономия фонда оплаты труда)</t>
    </r>
  </si>
  <si>
    <r>
      <t>Обслуживание :</t>
    </r>
    <r>
      <rPr>
        <sz val="10"/>
        <color theme="1"/>
        <rFont val="Calibri"/>
        <family val="2"/>
        <charset val="204"/>
        <scheme val="minor"/>
      </rPr>
      <t>1С, сайт, интернет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</si>
</sst>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164" fontId="13" fillId="0" borderId="9" xfId="0" applyNumberFormat="1" applyFont="1" applyFill="1" applyBorder="1" applyAlignment="1">
      <alignment horizontal="left" vertical="center"/>
    </xf>
    <xf numFmtId="164" fontId="14" fillId="0" borderId="19" xfId="0" applyNumberFormat="1" applyFont="1" applyFill="1" applyBorder="1" applyAlignment="1">
      <alignment horizontal="right"/>
    </xf>
    <xf numFmtId="164" fontId="14" fillId="0" borderId="21" xfId="0" applyNumberFormat="1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left"/>
    </xf>
    <xf numFmtId="164" fontId="13" fillId="0" borderId="25" xfId="0" applyNumberFormat="1" applyFont="1" applyFill="1" applyBorder="1" applyAlignment="1">
      <alignment horizontal="left"/>
    </xf>
    <xf numFmtId="164" fontId="13" fillId="0" borderId="7" xfId="0" applyNumberFormat="1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left"/>
    </xf>
    <xf numFmtId="164" fontId="7" fillId="0" borderId="4" xfId="0" applyNumberFormat="1" applyFont="1" applyFill="1" applyBorder="1"/>
    <xf numFmtId="164" fontId="14" fillId="0" borderId="25" xfId="0" applyNumberFormat="1" applyFont="1" applyFill="1" applyBorder="1" applyAlignment="1">
      <alignment horizontal="right"/>
    </xf>
    <xf numFmtId="164" fontId="13" fillId="0" borderId="9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Fill="1" applyBorder="1"/>
    <xf numFmtId="0" fontId="4" fillId="0" borderId="37" xfId="0" applyFont="1" applyFill="1" applyBorder="1" applyAlignment="1">
      <alignment horizontal="left" vertical="center"/>
    </xf>
    <xf numFmtId="164" fontId="4" fillId="0" borderId="37" xfId="0" applyNumberFormat="1" applyFont="1" applyFill="1" applyBorder="1" applyAlignment="1">
      <alignment vertical="center"/>
    </xf>
    <xf numFmtId="164" fontId="4" fillId="0" borderId="37" xfId="0" applyNumberFormat="1" applyFont="1" applyFill="1" applyBorder="1" applyAlignment="1">
      <alignment horizontal="center" vertical="center"/>
    </xf>
    <xf numFmtId="164" fontId="4" fillId="0" borderId="37" xfId="0" applyNumberFormat="1" applyFont="1" applyFill="1" applyBorder="1" applyAlignment="1">
      <alignment horizontal="right" vertical="center"/>
    </xf>
    <xf numFmtId="0" fontId="4" fillId="0" borderId="37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64" fontId="3" fillId="0" borderId="6" xfId="0" applyNumberFormat="1" applyFont="1" applyFill="1" applyBorder="1" applyAlignment="1">
      <alignment horizontal="left"/>
    </xf>
    <xf numFmtId="164" fontId="4" fillId="0" borderId="7" xfId="0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right" vertical="center"/>
    </xf>
    <xf numFmtId="164" fontId="10" fillId="0" borderId="10" xfId="0" applyNumberFormat="1" applyFont="1" applyFill="1" applyBorder="1" applyAlignment="1">
      <alignment horizontal="left" vertical="center"/>
    </xf>
    <xf numFmtId="164" fontId="11" fillId="0" borderId="11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 wrapText="1"/>
    </xf>
    <xf numFmtId="164" fontId="4" fillId="0" borderId="17" xfId="0" applyNumberFormat="1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/>
    </xf>
    <xf numFmtId="164" fontId="8" fillId="0" borderId="18" xfId="0" applyNumberFormat="1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164" fontId="8" fillId="0" borderId="2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164" fontId="8" fillId="0" borderId="24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wrapText="1"/>
    </xf>
    <xf numFmtId="164" fontId="4" fillId="0" borderId="22" xfId="0" applyNumberFormat="1" applyFont="1" applyFill="1" applyBorder="1" applyAlignment="1">
      <alignment horizontal="left"/>
    </xf>
    <xf numFmtId="0" fontId="4" fillId="0" borderId="23" xfId="0" applyFont="1" applyFill="1" applyBorder="1" applyAlignment="1">
      <alignment horizontal="left" wrapText="1"/>
    </xf>
    <xf numFmtId="164" fontId="4" fillId="0" borderId="24" xfId="0" applyNumberFormat="1" applyFont="1" applyFill="1" applyBorder="1" applyAlignment="1">
      <alignment horizontal="left"/>
    </xf>
    <xf numFmtId="0" fontId="4" fillId="0" borderId="26" xfId="0" applyFont="1" applyFill="1" applyBorder="1" applyAlignment="1">
      <alignment horizontal="left" wrapText="1"/>
    </xf>
    <xf numFmtId="164" fontId="4" fillId="0" borderId="27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164" fontId="4" fillId="0" borderId="15" xfId="0" applyNumberFormat="1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164" fontId="4" fillId="0" borderId="36" xfId="0" applyNumberFormat="1" applyFont="1" applyFill="1" applyBorder="1" applyAlignment="1">
      <alignment horizontal="left" wrapText="1"/>
    </xf>
    <xf numFmtId="164" fontId="4" fillId="0" borderId="35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/>
    </xf>
    <xf numFmtId="164" fontId="4" fillId="0" borderId="17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right" wrapText="1"/>
    </xf>
    <xf numFmtId="164" fontId="8" fillId="0" borderId="19" xfId="0" applyNumberFormat="1" applyFont="1" applyFill="1" applyBorder="1"/>
    <xf numFmtId="0" fontId="8" fillId="0" borderId="2" xfId="0" applyFont="1" applyFill="1" applyBorder="1" applyAlignment="1">
      <alignment horizontal="right" wrapText="1"/>
    </xf>
    <xf numFmtId="0" fontId="12" fillId="0" borderId="2" xfId="0" applyFont="1" applyFill="1" applyBorder="1" applyAlignment="1">
      <alignment horizontal="left" vertical="center"/>
    </xf>
    <xf numFmtId="164" fontId="12" fillId="0" borderId="28" xfId="0" applyNumberFormat="1" applyFont="1" applyFill="1" applyBorder="1" applyAlignment="1">
      <alignment horizontal="left"/>
    </xf>
    <xf numFmtId="164" fontId="12" fillId="0" borderId="25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9" xfId="0" applyFill="1" applyBorder="1" applyAlignment="1">
      <alignment horizontal="center" vertical="center"/>
    </xf>
    <xf numFmtId="0" fontId="15" fillId="0" borderId="30" xfId="0" applyFont="1" applyFill="1" applyBorder="1" applyAlignment="1">
      <alignment horizontal="right"/>
    </xf>
    <xf numFmtId="0" fontId="15" fillId="0" borderId="31" xfId="0" applyFont="1" applyFill="1" applyBorder="1" applyAlignment="1">
      <alignment horizontal="right"/>
    </xf>
    <xf numFmtId="164" fontId="15" fillId="0" borderId="7" xfId="0" applyNumberFormat="1" applyFont="1" applyFill="1" applyBorder="1" applyAlignment="1">
      <alignment horizontal="right"/>
    </xf>
    <xf numFmtId="0" fontId="0" fillId="0" borderId="32" xfId="0" applyFill="1" applyBorder="1" applyAlignment="1">
      <alignment horizontal="center" vertical="center"/>
    </xf>
    <xf numFmtId="0" fontId="15" fillId="0" borderId="33" xfId="0" applyFont="1" applyFill="1" applyBorder="1" applyAlignment="1">
      <alignment horizontal="right"/>
    </xf>
    <xf numFmtId="0" fontId="15" fillId="0" borderId="34" xfId="0" applyFont="1" applyFill="1" applyBorder="1" applyAlignment="1">
      <alignment horizontal="right"/>
    </xf>
    <xf numFmtId="164" fontId="15" fillId="0" borderId="25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right"/>
    </xf>
    <xf numFmtId="0" fontId="7" fillId="0" borderId="17" xfId="0" applyFont="1" applyFill="1" applyBorder="1" applyAlignment="1">
      <alignment horizontal="right"/>
    </xf>
    <xf numFmtId="164" fontId="7" fillId="0" borderId="9" xfId="0" applyNumberFormat="1" applyFont="1" applyFill="1" applyBorder="1"/>
    <xf numFmtId="0" fontId="11" fillId="0" borderId="8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/>
    </xf>
    <xf numFmtId="164" fontId="11" fillId="0" borderId="19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 wrapText="1"/>
    </xf>
    <xf numFmtId="0" fontId="10" fillId="0" borderId="20" xfId="0" applyFont="1" applyFill="1" applyBorder="1" applyAlignment="1">
      <alignment horizontal="right"/>
    </xf>
    <xf numFmtId="164" fontId="11" fillId="0" borderId="21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2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4" fontId="7" fillId="0" borderId="0" xfId="0" applyNumberFormat="1" applyFont="1" applyFill="1" applyBorder="1"/>
    <xf numFmtId="164" fontId="7" fillId="0" borderId="7" xfId="0" applyNumberFormat="1" applyFont="1" applyFill="1" applyBorder="1"/>
    <xf numFmtId="0" fontId="7" fillId="0" borderId="37" xfId="0" applyFont="1" applyFill="1" applyBorder="1" applyAlignment="1">
      <alignment horizontal="right"/>
    </xf>
    <xf numFmtId="0" fontId="10" fillId="0" borderId="37" xfId="0" applyFont="1" applyFill="1" applyBorder="1" applyAlignment="1">
      <alignment horizontal="right"/>
    </xf>
    <xf numFmtId="164" fontId="7" fillId="0" borderId="37" xfId="0" applyNumberFormat="1" applyFont="1" applyFill="1" applyBorder="1"/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164" fontId="12" fillId="0" borderId="3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left" vertical="center"/>
    </xf>
    <xf numFmtId="164" fontId="10" fillId="0" borderId="11" xfId="0" applyNumberFormat="1" applyFont="1" applyFill="1" applyBorder="1" applyAlignment="1">
      <alignment horizontal="left" vertical="center"/>
    </xf>
    <xf numFmtId="164" fontId="10" fillId="0" borderId="12" xfId="0" applyNumberFormat="1" applyFont="1" applyFill="1" applyBorder="1" applyAlignment="1">
      <alignment horizontal="left" vertical="center"/>
    </xf>
    <xf numFmtId="164" fontId="10" fillId="0" borderId="13" xfId="0" applyNumberFormat="1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9;&#1095;&#1077;&#1090;&#1085;%20&#1087;&#1086;&#1083;&#1080;&#1090;&#1080;&#1082;&#1072;/&#1054;&#1090;&#1095;&#1077;&#1090;%20&#1079;&#1072;%202019%20&#1075;&#1086;&#1076;/&#1056;&#1072;&#1089;&#1096;&#1080;&#1092;&#1088;%20&#1076;&#1086;&#1093;%20&#1080;%20&#1088;&#1072;&#1089;&#1093;%202019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фин результат"/>
      <sheetName val="Первичные подключения"/>
      <sheetName val="Расходы"/>
    </sheetNames>
    <sheetDataSet>
      <sheetData sheetId="0">
        <row r="9">
          <cell r="B9">
            <v>1250000</v>
          </cell>
        </row>
      </sheetData>
      <sheetData sheetId="1"/>
      <sheetData sheetId="2"/>
      <sheetData sheetId="3">
        <row r="27">
          <cell r="D27">
            <v>5080925.2700000005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50" workbookViewId="0">
      <selection activeCell="A50" sqref="A1:XFD1048576"/>
    </sheetView>
  </sheetViews>
  <sheetFormatPr defaultRowHeight="15" x14ac:dyDescent="0.25"/>
  <cols>
    <col min="1" max="1" width="3.5703125" style="15" customWidth="1"/>
    <col min="2" max="2" width="46" style="13" customWidth="1"/>
    <col min="3" max="3" width="16.85546875" style="13" bestFit="1" customWidth="1"/>
    <col min="4" max="4" width="17.5703125" style="14" customWidth="1"/>
    <col min="5" max="5" width="10.42578125" style="13" bestFit="1" customWidth="1"/>
    <col min="6" max="16384" width="9.140625" style="13"/>
  </cols>
  <sheetData>
    <row r="1" spans="1:4" ht="20.25" customHeight="1" x14ac:dyDescent="0.25">
      <c r="A1" s="12"/>
    </row>
    <row r="2" spans="1:4" ht="21.75" customHeight="1" x14ac:dyDescent="0.25">
      <c r="A2" s="12"/>
      <c r="B2" s="12" t="s">
        <v>0</v>
      </c>
    </row>
    <row r="3" spans="1:4" ht="12.75" customHeight="1" x14ac:dyDescent="0.25">
      <c r="A3" s="12"/>
    </row>
    <row r="4" spans="1:4" ht="12.75" customHeight="1" x14ac:dyDescent="0.25">
      <c r="A4" s="12"/>
    </row>
    <row r="5" spans="1:4" ht="62.25" customHeight="1" x14ac:dyDescent="0.35">
      <c r="B5" s="117" t="s">
        <v>30</v>
      </c>
      <c r="C5" s="117"/>
      <c r="D5" s="117"/>
    </row>
    <row r="6" spans="1:4" ht="16.5" customHeight="1" x14ac:dyDescent="0.25">
      <c r="B6" s="16"/>
      <c r="C6" s="16"/>
      <c r="D6" s="16"/>
    </row>
    <row r="7" spans="1:4" ht="48" customHeight="1" x14ac:dyDescent="0.25">
      <c r="B7" s="118" t="s">
        <v>1</v>
      </c>
      <c r="C7" s="118"/>
      <c r="D7" s="118"/>
    </row>
    <row r="8" spans="1:4" ht="6.75" customHeight="1" x14ac:dyDescent="0.25">
      <c r="A8" s="17"/>
      <c r="B8" s="18"/>
      <c r="C8" s="18"/>
      <c r="D8" s="19"/>
    </row>
    <row r="9" spans="1:4" ht="28.5" customHeight="1" x14ac:dyDescent="0.25">
      <c r="A9" s="119"/>
      <c r="B9" s="20" t="s">
        <v>39</v>
      </c>
      <c r="C9" s="21">
        <v>1923766</v>
      </c>
      <c r="D9" s="19"/>
    </row>
    <row r="10" spans="1:4" ht="28.5" customHeight="1" x14ac:dyDescent="0.25">
      <c r="A10" s="119"/>
      <c r="B10" s="20" t="s">
        <v>47</v>
      </c>
      <c r="C10" s="22"/>
      <c r="D10" s="19"/>
    </row>
    <row r="11" spans="1:4" ht="28.5" customHeight="1" x14ac:dyDescent="0.25">
      <c r="A11" s="119"/>
      <c r="B11" s="132" t="s">
        <v>27</v>
      </c>
      <c r="C11" s="23">
        <f>870257+4500+15000</f>
        <v>889757</v>
      </c>
      <c r="D11" s="19"/>
    </row>
    <row r="12" spans="1:4" ht="28.5" customHeight="1" x14ac:dyDescent="0.25">
      <c r="A12" s="119"/>
      <c r="B12" s="24" t="s">
        <v>29</v>
      </c>
      <c r="C12" s="23">
        <v>471377</v>
      </c>
      <c r="D12" s="19"/>
    </row>
    <row r="13" spans="1:4" ht="28.5" customHeight="1" x14ac:dyDescent="0.25">
      <c r="A13" s="25"/>
      <c r="B13" s="24" t="s">
        <v>49</v>
      </c>
      <c r="C13" s="23">
        <v>486900</v>
      </c>
      <c r="D13" s="19"/>
    </row>
    <row r="14" spans="1:4" ht="28.5" customHeight="1" x14ac:dyDescent="0.25">
      <c r="A14" s="25"/>
      <c r="B14" s="24" t="s">
        <v>40</v>
      </c>
      <c r="C14" s="23">
        <v>75732</v>
      </c>
      <c r="D14" s="19"/>
    </row>
    <row r="15" spans="1:4" ht="41.25" customHeight="1" x14ac:dyDescent="0.25">
      <c r="A15" s="25"/>
      <c r="B15" s="26"/>
      <c r="C15" s="11"/>
      <c r="D15" s="11"/>
    </row>
    <row r="16" spans="1:4" ht="52.5" customHeight="1" x14ac:dyDescent="0.25">
      <c r="A16" s="25"/>
      <c r="B16" s="27" t="s">
        <v>2</v>
      </c>
      <c r="C16" s="11"/>
      <c r="D16" s="11"/>
    </row>
    <row r="17" spans="1:6" ht="14.25" customHeight="1" thickBot="1" x14ac:dyDescent="0.3">
      <c r="A17" s="25"/>
      <c r="B17" s="28"/>
      <c r="C17" s="11"/>
      <c r="D17" s="11"/>
      <c r="E17" s="18"/>
    </row>
    <row r="18" spans="1:6" ht="30" customHeight="1" thickBot="1" x14ac:dyDescent="0.3">
      <c r="A18" s="119"/>
      <c r="B18" s="29" t="s">
        <v>3</v>
      </c>
      <c r="C18" s="126">
        <v>7024861</v>
      </c>
      <c r="D18" s="127"/>
    </row>
    <row r="19" spans="1:6" ht="25.5" hidden="1" customHeight="1" x14ac:dyDescent="0.25">
      <c r="A19" s="119"/>
      <c r="B19" s="30"/>
      <c r="C19" s="31">
        <f>C34+C39+C57+C40+C41+C42+C44+C45+C46+C60+C48+C50+C51+C52+C53+C43</f>
        <v>6151427</v>
      </c>
      <c r="D19" s="32"/>
    </row>
    <row r="20" spans="1:6" ht="18.75" customHeight="1" x14ac:dyDescent="0.25">
      <c r="A20" s="119"/>
      <c r="B20" s="33" t="s">
        <v>45</v>
      </c>
      <c r="C20" s="34">
        <v>4451194</v>
      </c>
      <c r="D20" s="35"/>
    </row>
    <row r="21" spans="1:6" ht="0.75" hidden="1" customHeight="1" x14ac:dyDescent="0.25">
      <c r="A21" s="119"/>
      <c r="B21" s="33"/>
      <c r="C21" s="34"/>
      <c r="D21" s="35"/>
    </row>
    <row r="22" spans="1:6" ht="21" hidden="1" customHeight="1" x14ac:dyDescent="0.25">
      <c r="A22" s="119"/>
      <c r="B22" s="33"/>
      <c r="C22" s="34"/>
      <c r="D22" s="35"/>
    </row>
    <row r="23" spans="1:6" ht="21" customHeight="1" x14ac:dyDescent="0.25">
      <c r="A23" s="119"/>
      <c r="B23" s="33" t="s">
        <v>27</v>
      </c>
      <c r="C23" s="128">
        <f>C18-C20-C24-C25</f>
        <v>2112184</v>
      </c>
      <c r="D23" s="129"/>
    </row>
    <row r="24" spans="1:6" ht="21" customHeight="1" x14ac:dyDescent="0.25">
      <c r="A24" s="119"/>
      <c r="B24" s="33" t="s">
        <v>29</v>
      </c>
      <c r="C24" s="130">
        <v>403468</v>
      </c>
      <c r="D24" s="131"/>
    </row>
    <row r="25" spans="1:6" ht="21" customHeight="1" x14ac:dyDescent="0.25">
      <c r="A25" s="119"/>
      <c r="B25" s="33" t="s">
        <v>40</v>
      </c>
      <c r="C25" s="130">
        <v>58015</v>
      </c>
      <c r="D25" s="131"/>
    </row>
    <row r="26" spans="1:6" ht="39.75" customHeight="1" thickBot="1" x14ac:dyDescent="0.3">
      <c r="A26" s="25"/>
      <c r="B26" s="36"/>
      <c r="C26" s="37"/>
      <c r="D26" s="37"/>
    </row>
    <row r="27" spans="1:6" ht="37.5" customHeight="1" thickBot="1" x14ac:dyDescent="0.3">
      <c r="A27" s="38"/>
      <c r="B27" s="39" t="s">
        <v>31</v>
      </c>
      <c r="C27" s="120">
        <f>C9+C18</f>
        <v>8948627</v>
      </c>
      <c r="D27" s="121"/>
    </row>
    <row r="28" spans="1:6" ht="113.25" customHeight="1" x14ac:dyDescent="0.25">
      <c r="A28" s="38"/>
      <c r="B28" s="40"/>
      <c r="C28" s="41"/>
      <c r="D28" s="41"/>
    </row>
    <row r="29" spans="1:6" ht="19.5" customHeight="1" x14ac:dyDescent="0.25">
      <c r="A29" s="38"/>
      <c r="B29" s="27" t="s">
        <v>32</v>
      </c>
      <c r="C29" s="41"/>
      <c r="D29" s="41"/>
    </row>
    <row r="30" spans="1:6" ht="6" customHeight="1" thickBot="1" x14ac:dyDescent="0.3">
      <c r="A30" s="38"/>
      <c r="B30" s="42"/>
      <c r="C30" s="37"/>
      <c r="D30" s="43"/>
    </row>
    <row r="31" spans="1:6" ht="51.75" customHeight="1" thickBot="1" x14ac:dyDescent="0.3">
      <c r="A31" s="38"/>
      <c r="B31" s="44" t="s">
        <v>4</v>
      </c>
      <c r="C31" s="45" t="s">
        <v>5</v>
      </c>
      <c r="D31" s="46" t="s">
        <v>34</v>
      </c>
    </row>
    <row r="32" spans="1:6" ht="20.25" customHeight="1" thickBot="1" x14ac:dyDescent="0.3">
      <c r="A32" s="38"/>
      <c r="B32" s="122" t="s">
        <v>6</v>
      </c>
      <c r="C32" s="122"/>
      <c r="D32" s="123"/>
      <c r="F32" s="18"/>
    </row>
    <row r="33" spans="1:6" ht="15.75" hidden="1" customHeight="1" x14ac:dyDescent="0.25">
      <c r="A33" s="17"/>
      <c r="B33" s="18"/>
      <c r="C33" s="18"/>
      <c r="D33" s="47">
        <f>[1]Расходы!D27</f>
        <v>5080925.2700000005</v>
      </c>
      <c r="F33" s="18"/>
    </row>
    <row r="34" spans="1:6" ht="28.5" customHeight="1" x14ac:dyDescent="0.25">
      <c r="A34" s="48">
        <v>1</v>
      </c>
      <c r="B34" s="49" t="s">
        <v>7</v>
      </c>
      <c r="C34" s="50">
        <v>3664227</v>
      </c>
      <c r="D34" s="1">
        <f>D35+D36+D37+D38</f>
        <v>3400280.57</v>
      </c>
      <c r="F34" s="18"/>
    </row>
    <row r="35" spans="1:6" ht="15.75" customHeight="1" x14ac:dyDescent="0.25">
      <c r="A35" s="17"/>
      <c r="B35" s="51" t="s">
        <v>8</v>
      </c>
      <c r="C35" s="52">
        <v>2814306</v>
      </c>
      <c r="D35" s="2">
        <v>2507685.5699999998</v>
      </c>
      <c r="F35" s="18"/>
    </row>
    <row r="36" spans="1:6" ht="15.75" customHeight="1" x14ac:dyDescent="0.25">
      <c r="A36" s="17"/>
      <c r="B36" s="51" t="s">
        <v>9</v>
      </c>
      <c r="C36" s="52">
        <f>C35*0.2%</f>
        <v>5628.6120000000001</v>
      </c>
      <c r="D36" s="2">
        <v>5015</v>
      </c>
      <c r="F36" s="18"/>
    </row>
    <row r="37" spans="1:6" ht="15.75" customHeight="1" thickBot="1" x14ac:dyDescent="0.3">
      <c r="A37" s="17"/>
      <c r="B37" s="53" t="s">
        <v>10</v>
      </c>
      <c r="C37" s="54">
        <f>C35*0.3</f>
        <v>844291.79999999993</v>
      </c>
      <c r="D37" s="3">
        <v>749152</v>
      </c>
      <c r="F37" s="18"/>
    </row>
    <row r="38" spans="1:6" ht="15.75" customHeight="1" thickBot="1" x14ac:dyDescent="0.3">
      <c r="A38" s="17"/>
      <c r="B38" s="55" t="s">
        <v>33</v>
      </c>
      <c r="C38" s="56"/>
      <c r="D38" s="9">
        <v>138428</v>
      </c>
      <c r="F38" s="18"/>
    </row>
    <row r="39" spans="1:6" ht="16.5" customHeight="1" thickBot="1" x14ac:dyDescent="0.3">
      <c r="A39" s="48">
        <v>2</v>
      </c>
      <c r="B39" s="57" t="s">
        <v>36</v>
      </c>
      <c r="C39" s="58">
        <v>1300000</v>
      </c>
      <c r="D39" s="4">
        <f>9100+409506</f>
        <v>418606</v>
      </c>
    </row>
    <row r="40" spans="1:6" ht="16.5" customHeight="1" thickBot="1" x14ac:dyDescent="0.3">
      <c r="A40" s="48">
        <f>A39+1</f>
        <v>3</v>
      </c>
      <c r="B40" s="59" t="s">
        <v>11</v>
      </c>
      <c r="C40" s="60">
        <v>10000</v>
      </c>
      <c r="D40" s="5">
        <v>18148</v>
      </c>
    </row>
    <row r="41" spans="1:6" ht="16.5" customHeight="1" thickBot="1" x14ac:dyDescent="0.3">
      <c r="A41" s="48">
        <f t="shared" ref="A41:A51" si="0">A40+1</f>
        <v>4</v>
      </c>
      <c r="B41" s="57" t="s">
        <v>12</v>
      </c>
      <c r="C41" s="58">
        <v>48000</v>
      </c>
      <c r="D41" s="4">
        <v>48000</v>
      </c>
    </row>
    <row r="42" spans="1:6" ht="16.5" customHeight="1" thickBot="1" x14ac:dyDescent="0.3">
      <c r="A42" s="48">
        <f t="shared" si="0"/>
        <v>5</v>
      </c>
      <c r="B42" s="61" t="s">
        <v>13</v>
      </c>
      <c r="C42" s="62">
        <f>18000+1000*12</f>
        <v>30000</v>
      </c>
      <c r="D42" s="6">
        <f>27547+600</f>
        <v>28147</v>
      </c>
    </row>
    <row r="43" spans="1:6" ht="16.5" customHeight="1" thickBot="1" x14ac:dyDescent="0.3">
      <c r="A43" s="48">
        <f t="shared" si="0"/>
        <v>6</v>
      </c>
      <c r="B43" s="57" t="s">
        <v>14</v>
      </c>
      <c r="C43" s="58">
        <f>31200-12000</f>
        <v>19200</v>
      </c>
      <c r="D43" s="4">
        <v>7688</v>
      </c>
    </row>
    <row r="44" spans="1:6" ht="16.5" customHeight="1" thickBot="1" x14ac:dyDescent="0.3">
      <c r="A44" s="48">
        <f t="shared" si="0"/>
        <v>7</v>
      </c>
      <c r="B44" s="61" t="s">
        <v>15</v>
      </c>
      <c r="C44" s="63"/>
      <c r="D44" s="6">
        <v>5917</v>
      </c>
    </row>
    <row r="45" spans="1:6" ht="16.5" customHeight="1" thickBot="1" x14ac:dyDescent="0.3">
      <c r="A45" s="48">
        <f t="shared" si="0"/>
        <v>8</v>
      </c>
      <c r="B45" s="57" t="s">
        <v>16</v>
      </c>
      <c r="C45" s="64"/>
      <c r="D45" s="4">
        <v>3000</v>
      </c>
    </row>
    <row r="46" spans="1:6" ht="17.25" customHeight="1" x14ac:dyDescent="0.25">
      <c r="A46" s="48">
        <f t="shared" si="0"/>
        <v>9</v>
      </c>
      <c r="B46" s="65" t="s">
        <v>50</v>
      </c>
      <c r="C46" s="66"/>
      <c r="D46" s="10">
        <f>11700+9358+8640</f>
        <v>29698</v>
      </c>
    </row>
    <row r="47" spans="1:6" ht="16.5" customHeight="1" thickBot="1" x14ac:dyDescent="0.3">
      <c r="A47" s="48">
        <f t="shared" si="0"/>
        <v>10</v>
      </c>
      <c r="B47" s="61" t="s">
        <v>38</v>
      </c>
      <c r="C47" s="67"/>
      <c r="D47" s="6">
        <v>480</v>
      </c>
    </row>
    <row r="48" spans="1:6" ht="16.5" customHeight="1" thickBot="1" x14ac:dyDescent="0.3">
      <c r="A48" s="48">
        <f t="shared" si="0"/>
        <v>11</v>
      </c>
      <c r="B48" s="57" t="s">
        <v>17</v>
      </c>
      <c r="C48" s="64"/>
      <c r="D48" s="4">
        <v>0</v>
      </c>
    </row>
    <row r="49" spans="1:5" ht="16.5" customHeight="1" thickBot="1" x14ac:dyDescent="0.3">
      <c r="A49" s="48">
        <f t="shared" si="0"/>
        <v>12</v>
      </c>
      <c r="B49" s="57" t="s">
        <v>37</v>
      </c>
      <c r="C49" s="64"/>
      <c r="D49" s="4">
        <f>13279+800</f>
        <v>14079</v>
      </c>
    </row>
    <row r="50" spans="1:5" ht="16.5" customHeight="1" thickBot="1" x14ac:dyDescent="0.3">
      <c r="A50" s="48">
        <f t="shared" si="0"/>
        <v>13</v>
      </c>
      <c r="B50" s="57" t="s">
        <v>18</v>
      </c>
      <c r="C50" s="64"/>
      <c r="D50" s="4">
        <v>31864</v>
      </c>
    </row>
    <row r="51" spans="1:5" ht="16.5" customHeight="1" thickBot="1" x14ac:dyDescent="0.3">
      <c r="A51" s="48">
        <f t="shared" si="0"/>
        <v>14</v>
      </c>
      <c r="B51" s="57" t="s">
        <v>19</v>
      </c>
      <c r="C51" s="64"/>
      <c r="D51" s="4">
        <v>39321</v>
      </c>
    </row>
    <row r="52" spans="1:5" ht="20.25" customHeight="1" thickBot="1" x14ac:dyDescent="0.3">
      <c r="A52" s="48">
        <f>A51+1</f>
        <v>15</v>
      </c>
      <c r="B52" s="57" t="s">
        <v>41</v>
      </c>
      <c r="C52" s="64"/>
      <c r="D52" s="7">
        <f>57816.9</f>
        <v>57816.9</v>
      </c>
    </row>
    <row r="53" spans="1:5" ht="16.5" customHeight="1" thickBot="1" x14ac:dyDescent="0.3">
      <c r="A53" s="48">
        <f>A52+1</f>
        <v>16</v>
      </c>
      <c r="B53" s="57" t="s">
        <v>20</v>
      </c>
      <c r="C53" s="64">
        <v>120000</v>
      </c>
      <c r="D53" s="7">
        <v>120026</v>
      </c>
    </row>
    <row r="54" spans="1:5" ht="16.5" customHeight="1" thickBot="1" x14ac:dyDescent="0.3">
      <c r="A54" s="48">
        <f>A53+1</f>
        <v>17</v>
      </c>
      <c r="B54" s="57" t="s">
        <v>46</v>
      </c>
      <c r="C54" s="64"/>
      <c r="D54" s="7">
        <v>219752</v>
      </c>
    </row>
    <row r="55" spans="1:5" ht="21.75" customHeight="1" thickBot="1" x14ac:dyDescent="0.3">
      <c r="A55" s="48"/>
      <c r="B55" s="134" t="s">
        <v>43</v>
      </c>
      <c r="C55" s="64"/>
      <c r="D55" s="7">
        <f>SUM(D39:D53)+D34+D54</f>
        <v>4442823.47</v>
      </c>
    </row>
    <row r="56" spans="1:5" ht="6" customHeight="1" thickBot="1" x14ac:dyDescent="0.3">
      <c r="A56" s="48"/>
      <c r="B56" s="68"/>
      <c r="C56" s="63"/>
      <c r="D56" s="69"/>
      <c r="E56" s="18"/>
    </row>
    <row r="57" spans="1:5" ht="16.5" customHeight="1" x14ac:dyDescent="0.25">
      <c r="A57" s="48">
        <v>18</v>
      </c>
      <c r="B57" s="65" t="s">
        <v>21</v>
      </c>
      <c r="C57" s="70">
        <v>400000</v>
      </c>
      <c r="D57" s="71">
        <f>D59</f>
        <v>931898</v>
      </c>
    </row>
    <row r="58" spans="1:5" x14ac:dyDescent="0.25">
      <c r="A58" s="48"/>
      <c r="B58" s="72" t="s">
        <v>21</v>
      </c>
      <c r="C58" s="52">
        <v>400000</v>
      </c>
      <c r="D58" s="73"/>
    </row>
    <row r="59" spans="1:5" ht="15.75" thickBot="1" x14ac:dyDescent="0.3">
      <c r="A59" s="48"/>
      <c r="B59" s="72" t="s">
        <v>22</v>
      </c>
      <c r="C59" s="52"/>
      <c r="D59" s="73">
        <f>104083+827815</f>
        <v>931898</v>
      </c>
    </row>
    <row r="60" spans="1:5" ht="20.25" customHeight="1" thickBot="1" x14ac:dyDescent="0.3">
      <c r="A60" s="48">
        <v>19</v>
      </c>
      <c r="B60" s="74" t="s">
        <v>42</v>
      </c>
      <c r="C60" s="64">
        <v>560000</v>
      </c>
      <c r="D60" s="4">
        <f>575719+103110+21540</f>
        <v>700369</v>
      </c>
    </row>
    <row r="61" spans="1:5" ht="20.25" customHeight="1" thickBot="1" x14ac:dyDescent="0.3">
      <c r="A61" s="48"/>
      <c r="B61" s="74" t="s">
        <v>44</v>
      </c>
      <c r="C61" s="67"/>
      <c r="D61" s="5">
        <v>464685</v>
      </c>
    </row>
    <row r="62" spans="1:5" ht="7.5" customHeight="1" thickBot="1" x14ac:dyDescent="0.3">
      <c r="A62" s="48"/>
      <c r="B62" s="68"/>
      <c r="C62" s="67"/>
      <c r="D62" s="5"/>
    </row>
    <row r="63" spans="1:5" ht="24.75" customHeight="1" thickBot="1" x14ac:dyDescent="0.35">
      <c r="A63" s="38"/>
      <c r="B63" s="75" t="s">
        <v>23</v>
      </c>
      <c r="C63" s="76">
        <f>C53+C60+C43+C42+C41+C40+C57+C39+C34</f>
        <v>6151427</v>
      </c>
      <c r="D63" s="77">
        <f>D55+D57+D60+D61</f>
        <v>6539775.4699999997</v>
      </c>
    </row>
    <row r="64" spans="1:5" ht="4.5" customHeight="1" x14ac:dyDescent="0.25">
      <c r="B64" s="68"/>
      <c r="C64" s="78"/>
      <c r="D64" s="69"/>
    </row>
    <row r="65" spans="1:5" s="83" customFormat="1" ht="9" customHeight="1" thickBot="1" x14ac:dyDescent="0.35">
      <c r="A65" s="38"/>
      <c r="B65" s="79"/>
      <c r="C65" s="80"/>
      <c r="D65" s="81"/>
      <c r="E65" s="82"/>
    </row>
    <row r="66" spans="1:5" s="86" customFormat="1" ht="25.5" customHeight="1" thickBot="1" x14ac:dyDescent="0.3">
      <c r="A66" s="38"/>
      <c r="B66" s="75" t="s">
        <v>35</v>
      </c>
      <c r="C66" s="84"/>
      <c r="D66" s="85">
        <f>C27-D63-D64</f>
        <v>2408851.5300000003</v>
      </c>
    </row>
    <row r="67" spans="1:5" ht="17.25" hidden="1" customHeight="1" x14ac:dyDescent="0.25">
      <c r="A67" s="87"/>
      <c r="B67" s="88" t="s">
        <v>24</v>
      </c>
      <c r="C67" s="89"/>
      <c r="D67" s="90">
        <v>210034</v>
      </c>
    </row>
    <row r="68" spans="1:5" ht="17.25" hidden="1" customHeight="1" x14ac:dyDescent="0.25">
      <c r="A68" s="91"/>
      <c r="B68" s="92" t="s">
        <v>25</v>
      </c>
      <c r="C68" s="93"/>
      <c r="D68" s="94">
        <v>288194</v>
      </c>
    </row>
    <row r="69" spans="1:5" ht="20.25" customHeight="1" thickBot="1" x14ac:dyDescent="0.3">
      <c r="A69" s="17"/>
      <c r="B69" s="124" t="s">
        <v>26</v>
      </c>
      <c r="C69" s="124"/>
      <c r="D69" s="124"/>
      <c r="E69" s="18"/>
    </row>
    <row r="70" spans="1:5" ht="16.5" thickBot="1" x14ac:dyDescent="0.3">
      <c r="A70" s="125"/>
      <c r="B70" s="96" t="s">
        <v>27</v>
      </c>
      <c r="C70" s="97"/>
      <c r="D70" s="98">
        <f>SUM(D71:D72)</f>
        <v>1112612</v>
      </c>
      <c r="E70" s="18"/>
    </row>
    <row r="71" spans="1:5" ht="12" hidden="1" customHeight="1" x14ac:dyDescent="0.25">
      <c r="A71" s="125"/>
      <c r="B71" s="99" t="s">
        <v>27</v>
      </c>
      <c r="C71" s="100"/>
      <c r="D71" s="101">
        <v>1650419</v>
      </c>
    </row>
    <row r="72" spans="1:5" ht="12" hidden="1" customHeight="1" thickBot="1" x14ac:dyDescent="0.3">
      <c r="A72" s="125"/>
      <c r="B72" s="102" t="s">
        <v>28</v>
      </c>
      <c r="C72" s="103"/>
      <c r="D72" s="104">
        <f>-537807</f>
        <v>-537807</v>
      </c>
    </row>
    <row r="73" spans="1:5" ht="16.5" thickBot="1" x14ac:dyDescent="0.3">
      <c r="A73" s="105"/>
      <c r="B73" s="106" t="s">
        <v>29</v>
      </c>
      <c r="C73" s="107"/>
      <c r="D73" s="8">
        <v>874845</v>
      </c>
    </row>
    <row r="74" spans="1:5" ht="27.75" x14ac:dyDescent="0.25">
      <c r="A74" s="105"/>
      <c r="B74" s="133" t="s">
        <v>48</v>
      </c>
      <c r="C74" s="111"/>
      <c r="D74" s="113">
        <f>D66-D70-D73-D75</f>
        <v>287648.53000000026</v>
      </c>
    </row>
    <row r="75" spans="1:5" ht="15.75" x14ac:dyDescent="0.25">
      <c r="A75" s="105"/>
      <c r="B75" s="114" t="s">
        <v>40</v>
      </c>
      <c r="C75" s="115"/>
      <c r="D75" s="116">
        <v>133746</v>
      </c>
    </row>
    <row r="76" spans="1:5" ht="15.75" x14ac:dyDescent="0.25">
      <c r="A76" s="105"/>
      <c r="B76" s="110"/>
      <c r="C76" s="111"/>
      <c r="D76" s="112"/>
    </row>
    <row r="77" spans="1:5" x14ac:dyDescent="0.25">
      <c r="C77" s="108"/>
      <c r="D77" s="109"/>
    </row>
    <row r="80" spans="1:5" x14ac:dyDescent="0.25">
      <c r="C80" s="14"/>
    </row>
  </sheetData>
  <mergeCells count="12">
    <mergeCell ref="B69:D69"/>
    <mergeCell ref="A70:A72"/>
    <mergeCell ref="A18:A25"/>
    <mergeCell ref="C18:D18"/>
    <mergeCell ref="C23:D23"/>
    <mergeCell ref="C24:D24"/>
    <mergeCell ref="C25:D25"/>
    <mergeCell ref="B5:D5"/>
    <mergeCell ref="B7:D7"/>
    <mergeCell ref="A9:A12"/>
    <mergeCell ref="C27:D27"/>
    <mergeCell ref="B32:D32"/>
  </mergeCells>
  <pageMargins left="0.70866141732283472" right="0.70866141732283472" top="0.74803149606299213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19" workbookViewId="0">
      <selection activeCell="F35" sqref="F35"/>
    </sheetView>
  </sheetViews>
  <sheetFormatPr defaultRowHeight="15" x14ac:dyDescent="0.25"/>
  <cols>
    <col min="1" max="1" width="3.5703125" style="15" customWidth="1"/>
    <col min="2" max="2" width="46" style="13" customWidth="1"/>
    <col min="3" max="3" width="16.85546875" style="13" bestFit="1" customWidth="1"/>
    <col min="4" max="4" width="17.5703125" style="14" customWidth="1"/>
    <col min="5" max="5" width="10.42578125" style="13" bestFit="1" customWidth="1"/>
    <col min="6" max="16384" width="9.140625" style="13"/>
  </cols>
  <sheetData>
    <row r="1" spans="1:6" ht="20.25" customHeight="1" x14ac:dyDescent="0.25">
      <c r="A1" s="12"/>
    </row>
    <row r="2" spans="1:6" ht="21.75" customHeight="1" x14ac:dyDescent="0.25">
      <c r="A2" s="12"/>
      <c r="B2" s="12" t="s">
        <v>0</v>
      </c>
    </row>
    <row r="3" spans="1:6" ht="12.75" customHeight="1" x14ac:dyDescent="0.25">
      <c r="A3" s="12"/>
    </row>
    <row r="4" spans="1:6" ht="12.75" customHeight="1" x14ac:dyDescent="0.25">
      <c r="A4" s="12"/>
    </row>
    <row r="5" spans="1:6" ht="62.25" customHeight="1" x14ac:dyDescent="0.35">
      <c r="B5" s="117" t="s">
        <v>30</v>
      </c>
      <c r="C5" s="117"/>
      <c r="D5" s="117"/>
    </row>
    <row r="6" spans="1:6" ht="6" customHeight="1" thickBot="1" x14ac:dyDescent="0.3">
      <c r="A6" s="95"/>
      <c r="B6" s="42"/>
      <c r="C6" s="37"/>
      <c r="D6" s="43"/>
    </row>
    <row r="7" spans="1:6" ht="51.75" customHeight="1" thickBot="1" x14ac:dyDescent="0.3">
      <c r="A7" s="95"/>
      <c r="B7" s="44" t="s">
        <v>4</v>
      </c>
      <c r="C7" s="45" t="s">
        <v>5</v>
      </c>
      <c r="D7" s="46" t="s">
        <v>34</v>
      </c>
    </row>
    <row r="8" spans="1:6" ht="20.25" customHeight="1" thickBot="1" x14ac:dyDescent="0.3">
      <c r="A8" s="95"/>
      <c r="B8" s="122" t="s">
        <v>6</v>
      </c>
      <c r="C8" s="122"/>
      <c r="D8" s="123"/>
      <c r="F8" s="18"/>
    </row>
    <row r="9" spans="1:6" ht="15.75" hidden="1" customHeight="1" x14ac:dyDescent="0.25">
      <c r="A9" s="17"/>
      <c r="B9" s="18"/>
      <c r="C9" s="18"/>
      <c r="D9" s="47">
        <f>[1]Расходы!D27</f>
        <v>5080925.2700000005</v>
      </c>
      <c r="F9" s="18"/>
    </row>
    <row r="10" spans="1:6" ht="28.5" customHeight="1" x14ac:dyDescent="0.25">
      <c r="A10" s="48">
        <v>1</v>
      </c>
      <c r="B10" s="49" t="s">
        <v>7</v>
      </c>
      <c r="C10" s="50">
        <v>3664227</v>
      </c>
      <c r="D10" s="1">
        <f>D11+D12+D13+D14</f>
        <v>3400280.57</v>
      </c>
      <c r="F10" s="18"/>
    </row>
    <row r="11" spans="1:6" ht="15.75" customHeight="1" x14ac:dyDescent="0.25">
      <c r="A11" s="17"/>
      <c r="B11" s="51" t="s">
        <v>8</v>
      </c>
      <c r="C11" s="52">
        <v>2814306</v>
      </c>
      <c r="D11" s="2">
        <v>2507685.5699999998</v>
      </c>
      <c r="F11" s="18"/>
    </row>
    <row r="12" spans="1:6" ht="15.75" customHeight="1" x14ac:dyDescent="0.25">
      <c r="A12" s="17"/>
      <c r="B12" s="51" t="s">
        <v>9</v>
      </c>
      <c r="C12" s="52">
        <f>C11*0.2%</f>
        <v>5628.6120000000001</v>
      </c>
      <c r="D12" s="2">
        <v>5015</v>
      </c>
      <c r="F12" s="18"/>
    </row>
    <row r="13" spans="1:6" ht="15.75" customHeight="1" thickBot="1" x14ac:dyDescent="0.3">
      <c r="A13" s="17"/>
      <c r="B13" s="53" t="s">
        <v>10</v>
      </c>
      <c r="C13" s="54">
        <f>C11*0.3</f>
        <v>844291.79999999993</v>
      </c>
      <c r="D13" s="3">
        <v>749152</v>
      </c>
      <c r="F13" s="18"/>
    </row>
    <row r="14" spans="1:6" ht="15.75" customHeight="1" thickBot="1" x14ac:dyDescent="0.3">
      <c r="A14" s="17"/>
      <c r="B14" s="55" t="s">
        <v>33</v>
      </c>
      <c r="C14" s="56"/>
      <c r="D14" s="9">
        <v>138428</v>
      </c>
      <c r="F14" s="18"/>
    </row>
    <row r="15" spans="1:6" ht="16.5" customHeight="1" thickBot="1" x14ac:dyDescent="0.3">
      <c r="A15" s="48">
        <v>2</v>
      </c>
      <c r="B15" s="57" t="s">
        <v>36</v>
      </c>
      <c r="C15" s="58">
        <v>1300000</v>
      </c>
      <c r="D15" s="4">
        <f>9100+409506</f>
        <v>418606</v>
      </c>
    </row>
    <row r="16" spans="1:6" ht="16.5" customHeight="1" thickBot="1" x14ac:dyDescent="0.3">
      <c r="A16" s="48">
        <f>A15+1</f>
        <v>3</v>
      </c>
      <c r="B16" s="59" t="s">
        <v>11</v>
      </c>
      <c r="C16" s="60">
        <v>10000</v>
      </c>
      <c r="D16" s="5">
        <v>18148</v>
      </c>
    </row>
    <row r="17" spans="1:5" ht="16.5" customHeight="1" thickBot="1" x14ac:dyDescent="0.3">
      <c r="A17" s="48">
        <f t="shared" ref="A17:A27" si="0">A16+1</f>
        <v>4</v>
      </c>
      <c r="B17" s="57" t="s">
        <v>12</v>
      </c>
      <c r="C17" s="58">
        <v>48000</v>
      </c>
      <c r="D17" s="4">
        <v>48000</v>
      </c>
    </row>
    <row r="18" spans="1:5" ht="16.5" customHeight="1" thickBot="1" x14ac:dyDescent="0.3">
      <c r="A18" s="48">
        <f t="shared" si="0"/>
        <v>5</v>
      </c>
      <c r="B18" s="61" t="s">
        <v>13</v>
      </c>
      <c r="C18" s="62">
        <f>18000+1000*12</f>
        <v>30000</v>
      </c>
      <c r="D18" s="6">
        <f>27547+600</f>
        <v>28147</v>
      </c>
    </row>
    <row r="19" spans="1:5" ht="16.5" customHeight="1" thickBot="1" x14ac:dyDescent="0.3">
      <c r="A19" s="48">
        <f t="shared" si="0"/>
        <v>6</v>
      </c>
      <c r="B19" s="57" t="s">
        <v>14</v>
      </c>
      <c r="C19" s="58">
        <f>31200-12000</f>
        <v>19200</v>
      </c>
      <c r="D19" s="4">
        <v>7688</v>
      </c>
    </row>
    <row r="20" spans="1:5" ht="16.5" customHeight="1" thickBot="1" x14ac:dyDescent="0.3">
      <c r="A20" s="48">
        <f t="shared" si="0"/>
        <v>7</v>
      </c>
      <c r="B20" s="61" t="s">
        <v>15</v>
      </c>
      <c r="C20" s="63"/>
      <c r="D20" s="6">
        <v>5917</v>
      </c>
    </row>
    <row r="21" spans="1:5" ht="16.5" customHeight="1" thickBot="1" x14ac:dyDescent="0.3">
      <c r="A21" s="48">
        <f t="shared" si="0"/>
        <v>8</v>
      </c>
      <c r="B21" s="57" t="s">
        <v>16</v>
      </c>
      <c r="C21" s="64"/>
      <c r="D21" s="4">
        <v>3000</v>
      </c>
    </row>
    <row r="22" spans="1:5" ht="17.25" customHeight="1" x14ac:dyDescent="0.25">
      <c r="A22" s="48">
        <f t="shared" si="0"/>
        <v>9</v>
      </c>
      <c r="B22" s="65" t="s">
        <v>50</v>
      </c>
      <c r="C22" s="66"/>
      <c r="D22" s="10">
        <f>11700+9358+8640</f>
        <v>29698</v>
      </c>
    </row>
    <row r="23" spans="1:5" ht="16.5" customHeight="1" thickBot="1" x14ac:dyDescent="0.3">
      <c r="A23" s="48">
        <f t="shared" si="0"/>
        <v>10</v>
      </c>
      <c r="B23" s="61" t="s">
        <v>38</v>
      </c>
      <c r="C23" s="67"/>
      <c r="D23" s="6">
        <v>480</v>
      </c>
    </row>
    <row r="24" spans="1:5" ht="16.5" customHeight="1" thickBot="1" x14ac:dyDescent="0.3">
      <c r="A24" s="48">
        <f t="shared" si="0"/>
        <v>11</v>
      </c>
      <c r="B24" s="57" t="s">
        <v>17</v>
      </c>
      <c r="C24" s="64"/>
      <c r="D24" s="4">
        <v>0</v>
      </c>
    </row>
    <row r="25" spans="1:5" ht="16.5" customHeight="1" thickBot="1" x14ac:dyDescent="0.3">
      <c r="A25" s="48">
        <f t="shared" si="0"/>
        <v>12</v>
      </c>
      <c r="B25" s="57" t="s">
        <v>37</v>
      </c>
      <c r="C25" s="64"/>
      <c r="D25" s="4">
        <f>13279+800</f>
        <v>14079</v>
      </c>
    </row>
    <row r="26" spans="1:5" ht="16.5" customHeight="1" thickBot="1" x14ac:dyDescent="0.3">
      <c r="A26" s="48">
        <f t="shared" si="0"/>
        <v>13</v>
      </c>
      <c r="B26" s="57" t="s">
        <v>18</v>
      </c>
      <c r="C26" s="64"/>
      <c r="D26" s="4">
        <v>31864</v>
      </c>
    </row>
    <row r="27" spans="1:5" ht="16.5" customHeight="1" thickBot="1" x14ac:dyDescent="0.3">
      <c r="A27" s="48">
        <f t="shared" si="0"/>
        <v>14</v>
      </c>
      <c r="B27" s="57" t="s">
        <v>19</v>
      </c>
      <c r="C27" s="64"/>
      <c r="D27" s="4">
        <v>39321</v>
      </c>
    </row>
    <row r="28" spans="1:5" ht="20.25" customHeight="1" thickBot="1" x14ac:dyDescent="0.3">
      <c r="A28" s="48">
        <f>A27+1</f>
        <v>15</v>
      </c>
      <c r="B28" s="57" t="s">
        <v>41</v>
      </c>
      <c r="C28" s="64"/>
      <c r="D28" s="7">
        <f>57816.9</f>
        <v>57816.9</v>
      </c>
    </row>
    <row r="29" spans="1:5" ht="16.5" customHeight="1" thickBot="1" x14ac:dyDescent="0.3">
      <c r="A29" s="48">
        <f>A28+1</f>
        <v>16</v>
      </c>
      <c r="B29" s="57" t="s">
        <v>20</v>
      </c>
      <c r="C29" s="64">
        <v>120000</v>
      </c>
      <c r="D29" s="7">
        <v>120026</v>
      </c>
    </row>
    <row r="30" spans="1:5" ht="21.75" customHeight="1" thickBot="1" x14ac:dyDescent="0.3">
      <c r="A30" s="48"/>
      <c r="B30" s="134" t="s">
        <v>43</v>
      </c>
      <c r="C30" s="64"/>
      <c r="D30" s="7">
        <f>SUM(D15:D29)+D10</f>
        <v>4223071.47</v>
      </c>
    </row>
    <row r="31" spans="1:5" ht="6" customHeight="1" thickBot="1" x14ac:dyDescent="0.3">
      <c r="A31" s="48"/>
      <c r="B31" s="68"/>
      <c r="C31" s="63"/>
      <c r="D31" s="69"/>
      <c r="E31" s="18"/>
    </row>
    <row r="32" spans="1:5" ht="16.5" customHeight="1" x14ac:dyDescent="0.25">
      <c r="A32" s="48">
        <v>18</v>
      </c>
      <c r="B32" s="65" t="s">
        <v>21</v>
      </c>
      <c r="C32" s="70">
        <v>400000</v>
      </c>
      <c r="D32" s="71">
        <f>D34</f>
        <v>931898</v>
      </c>
    </row>
    <row r="33" spans="1:4" x14ac:dyDescent="0.25">
      <c r="A33" s="48"/>
      <c r="B33" s="72" t="s">
        <v>21</v>
      </c>
      <c r="C33" s="52">
        <v>400000</v>
      </c>
      <c r="D33" s="73"/>
    </row>
    <row r="34" spans="1:4" ht="15.75" thickBot="1" x14ac:dyDescent="0.3">
      <c r="A34" s="48"/>
      <c r="B34" s="72" t="s">
        <v>22</v>
      </c>
      <c r="C34" s="52"/>
      <c r="D34" s="73">
        <f>104083+827815</f>
        <v>931898</v>
      </c>
    </row>
    <row r="35" spans="1:4" ht="20.25" customHeight="1" thickBot="1" x14ac:dyDescent="0.3">
      <c r="A35" s="48">
        <v>19</v>
      </c>
      <c r="B35" s="74" t="s">
        <v>42</v>
      </c>
      <c r="C35" s="64">
        <v>560000</v>
      </c>
      <c r="D35" s="4">
        <f>575719+103110+21540</f>
        <v>700369</v>
      </c>
    </row>
    <row r="36" spans="1:4" ht="20.25" customHeight="1" thickBot="1" x14ac:dyDescent="0.3">
      <c r="A36" s="48"/>
      <c r="B36" s="74" t="s">
        <v>44</v>
      </c>
      <c r="C36" s="67"/>
      <c r="D36" s="5">
        <v>464685</v>
      </c>
    </row>
    <row r="37" spans="1:4" ht="7.5" customHeight="1" thickBot="1" x14ac:dyDescent="0.3">
      <c r="A37" s="48"/>
      <c r="B37" s="68"/>
      <c r="C37" s="67"/>
      <c r="D37" s="5"/>
    </row>
    <row r="38" spans="1:4" ht="24.75" customHeight="1" thickBot="1" x14ac:dyDescent="0.35">
      <c r="A38" s="95"/>
      <c r="B38" s="75" t="s">
        <v>23</v>
      </c>
      <c r="C38" s="76">
        <f>C29+C35+C19+C18+C17+C16+C32+C15+C10</f>
        <v>6151427</v>
      </c>
      <c r="D38" s="77">
        <f>D30+D32+D35+D36</f>
        <v>6320023.4699999997</v>
      </c>
    </row>
    <row r="39" spans="1:4" ht="4.5" customHeight="1" x14ac:dyDescent="0.25">
      <c r="B39" s="68"/>
      <c r="C39" s="78"/>
      <c r="D39" s="69"/>
    </row>
    <row r="40" spans="1:4" x14ac:dyDescent="0.25">
      <c r="C40" s="108"/>
      <c r="D40" s="109"/>
    </row>
    <row r="43" spans="1:4" x14ac:dyDescent="0.25">
      <c r="C43" s="14"/>
    </row>
  </sheetData>
  <mergeCells count="2">
    <mergeCell ref="B8:D8"/>
    <mergeCell ref="B5:D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расходы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2022-06-24T12:18:01Z</dcterms:modified>
</cp:coreProperties>
</file>