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0" i="2" l="1"/>
  <c r="D39" i="2"/>
  <c r="D38" i="2" s="1"/>
  <c r="D23" i="2"/>
  <c r="A11" i="2" l="1"/>
  <c r="C14" i="2" l="1"/>
  <c r="C13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C9" i="2"/>
  <c r="C8" i="2"/>
  <c r="D6" i="2"/>
  <c r="D27" i="2" s="1"/>
  <c r="D32" i="2" s="1"/>
  <c r="D5" i="2"/>
  <c r="C27" i="2" l="1"/>
</calcChain>
</file>

<file path=xl/sharedStrings.xml><?xml version="1.0" encoding="utf-8"?>
<sst xmlns="http://schemas.openxmlformats.org/spreadsheetml/2006/main" count="42" uniqueCount="40">
  <si>
    <t>Ремонтный фонд</t>
  </si>
  <si>
    <t>Резервный фонд</t>
  </si>
  <si>
    <t>Статьи расхода</t>
  </si>
  <si>
    <t>Смета утвержденная на 2018 год</t>
  </si>
  <si>
    <t>Направлено на хоз нужды (расходы)</t>
  </si>
  <si>
    <t>Фонд оплаты труда и взносы на социальное страхование</t>
  </si>
  <si>
    <t>В том числе                                     Фонд оплаты труда</t>
  </si>
  <si>
    <t>ФСС 0,2%</t>
  </si>
  <si>
    <t>Взносы 30%</t>
  </si>
  <si>
    <t>Грейдерование и содержание дорог</t>
  </si>
  <si>
    <t>Канцелярские товары</t>
  </si>
  <si>
    <t>Вневедомственная охрана</t>
  </si>
  <si>
    <t>Телематика и сотовая связь</t>
  </si>
  <si>
    <t>Возмещение ГСМ</t>
  </si>
  <si>
    <t>Почтовые роасходы</t>
  </si>
  <si>
    <t>Проектные работы и межевание</t>
  </si>
  <si>
    <t xml:space="preserve">Текущий ремонт ЛЭП </t>
  </si>
  <si>
    <t>Ремонт оргтехники</t>
  </si>
  <si>
    <t>Юридические и нотариальные услуги</t>
  </si>
  <si>
    <t>Расчетно-кассовое обслуживание в банке</t>
  </si>
  <si>
    <t>Земельный налог</t>
  </si>
  <si>
    <t>на расчетном счете</t>
  </si>
  <si>
    <t>в кассе</t>
  </si>
  <si>
    <t>Целевое назначение остатка денежных средств</t>
  </si>
  <si>
    <t>Целевой сбор Ремонт ливнестока  ул.Морская</t>
  </si>
  <si>
    <t>Целевой сбор ЛЭП ул.Садовое кольцо</t>
  </si>
  <si>
    <t>Невыясненный платеж</t>
  </si>
  <si>
    <t>Израсходовано в 2020 г.</t>
  </si>
  <si>
    <t>за счет ремонтного фонда</t>
  </si>
  <si>
    <t xml:space="preserve"> ТП Грибная-Береговая, № 935</t>
  </si>
  <si>
    <t>Возврат ошибочных платежей</t>
  </si>
  <si>
    <t>Всего использовано средств</t>
  </si>
  <si>
    <t>Расходы 2020 г.</t>
  </si>
  <si>
    <t xml:space="preserve">Расходы по смете </t>
  </si>
  <si>
    <t>Вложение в ТП № 935 (к возмещению при подключении)</t>
  </si>
  <si>
    <t>итого:</t>
  </si>
  <si>
    <t>Остаток денег на 01.01.2021, всего</t>
  </si>
  <si>
    <r>
      <t>обслуживание :</t>
    </r>
    <r>
      <rPr>
        <sz val="10"/>
        <color theme="1"/>
        <rFont val="Calibri"/>
        <family val="2"/>
        <charset val="204"/>
        <scheme val="minor"/>
      </rPr>
      <t>1С, сайт, интернет</t>
    </r>
  </si>
  <si>
    <r>
      <t>Электроэнергия</t>
    </r>
    <r>
      <rPr>
        <sz val="10"/>
        <color theme="1"/>
        <rFont val="Calibri"/>
        <family val="2"/>
        <charset val="204"/>
        <scheme val="minor"/>
      </rPr>
      <t xml:space="preserve"> (здание правления)</t>
    </r>
  </si>
  <si>
    <r>
      <t xml:space="preserve">Вывоз мусора </t>
    </r>
    <r>
      <rPr>
        <sz val="10"/>
        <color theme="1"/>
        <rFont val="Calibri"/>
        <family val="2"/>
        <charset val="204"/>
        <scheme val="minor"/>
      </rPr>
      <t>(ТБО)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</si>
</sst>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left"/>
    </xf>
    <xf numFmtId="164" fontId="8" fillId="0" borderId="14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0" fontId="2" fillId="0" borderId="0" xfId="0" applyFont="1"/>
    <xf numFmtId="164" fontId="6" fillId="0" borderId="21" xfId="0" applyNumberFormat="1" applyFont="1" applyFill="1" applyBorder="1"/>
    <xf numFmtId="0" fontId="5" fillId="0" borderId="0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10" fillId="0" borderId="9" xfId="0" applyNumberFormat="1" applyFont="1" applyBorder="1"/>
    <xf numFmtId="164" fontId="6" fillId="0" borderId="9" xfId="0" applyNumberFormat="1" applyFont="1" applyFill="1" applyBorder="1"/>
    <xf numFmtId="164" fontId="13" fillId="0" borderId="10" xfId="0" applyNumberFormat="1" applyFont="1" applyFill="1" applyBorder="1" applyAlignment="1">
      <alignment horizontal="right"/>
    </xf>
    <xf numFmtId="164" fontId="13" fillId="0" borderId="13" xfId="0" applyNumberFormat="1" applyFont="1" applyFill="1" applyBorder="1" applyAlignment="1">
      <alignment horizontal="right"/>
    </xf>
    <xf numFmtId="164" fontId="8" fillId="0" borderId="20" xfId="0" applyNumberFormat="1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left"/>
    </xf>
    <xf numFmtId="164" fontId="12" fillId="0" borderId="10" xfId="0" applyNumberFormat="1" applyFont="1" applyBorder="1"/>
    <xf numFmtId="164" fontId="14" fillId="0" borderId="22" xfId="0" applyNumberFormat="1" applyFont="1" applyBorder="1" applyAlignment="1">
      <alignment horizontal="left"/>
    </xf>
    <xf numFmtId="164" fontId="14" fillId="0" borderId="20" xfId="0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164" fontId="12" fillId="0" borderId="9" xfId="0" applyNumberFormat="1" applyFont="1" applyBorder="1" applyAlignment="1">
      <alignment horizontal="left"/>
    </xf>
    <xf numFmtId="164" fontId="12" fillId="0" borderId="13" xfId="0" applyNumberFormat="1" applyFont="1" applyBorder="1" applyAlignment="1">
      <alignment horizontal="left"/>
    </xf>
    <xf numFmtId="0" fontId="2" fillId="0" borderId="7" xfId="0" applyFont="1" applyBorder="1" applyAlignment="1">
      <alignment horizontal="right" wrapText="1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wrapText="1"/>
    </xf>
    <xf numFmtId="164" fontId="11" fillId="0" borderId="10" xfId="0" applyNumberFormat="1" applyFont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164" fontId="10" fillId="0" borderId="20" xfId="0" applyNumberFormat="1" applyFont="1" applyBorder="1"/>
    <xf numFmtId="0" fontId="0" fillId="0" borderId="0" xfId="0" applyAlignment="1">
      <alignment horizontal="right" vertical="center"/>
    </xf>
    <xf numFmtId="164" fontId="9" fillId="0" borderId="20" xfId="0" applyNumberFormat="1" applyFont="1" applyFill="1" applyBorder="1"/>
    <xf numFmtId="164" fontId="10" fillId="0" borderId="14" xfId="0" applyNumberFormat="1" applyFont="1" applyFill="1" applyBorder="1"/>
    <xf numFmtId="0" fontId="14" fillId="0" borderId="3" xfId="0" applyFont="1" applyBorder="1" applyAlignment="1">
      <alignment horizontal="left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 vertical="center"/>
    </xf>
    <xf numFmtId="164" fontId="8" fillId="0" borderId="9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0" fillId="0" borderId="23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6" fillId="0" borderId="24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164" fontId="5" fillId="0" borderId="23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right"/>
    </xf>
    <xf numFmtId="164" fontId="12" fillId="0" borderId="29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left"/>
    </xf>
    <xf numFmtId="164" fontId="5" fillId="0" borderId="31" xfId="0" applyNumberFormat="1" applyFont="1" applyBorder="1" applyAlignment="1">
      <alignment horizontal="left"/>
    </xf>
    <xf numFmtId="164" fontId="5" fillId="0" borderId="32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left" wrapText="1"/>
    </xf>
    <xf numFmtId="164" fontId="5" fillId="0" borderId="23" xfId="0" applyNumberFormat="1" applyFont="1" applyBorder="1" applyAlignment="1">
      <alignment horizontal="left"/>
    </xf>
    <xf numFmtId="0" fontId="5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12" fillId="0" borderId="26" xfId="0" applyFont="1" applyBorder="1" applyAlignment="1">
      <alignment horizontal="right" wrapText="1"/>
    </xf>
    <xf numFmtId="0" fontId="1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9;&#1095;&#1077;&#1090;&#1085;%20&#1087;&#1086;&#1083;&#1080;&#1090;&#1080;&#1082;&#1072;/&#1054;&#1090;&#1095;&#1077;&#1090;%20&#1079;&#1072;%202019%20&#1075;&#1086;&#1076;/&#1056;&#1072;&#1089;&#1096;&#1080;&#1092;&#1088;%20&#1076;&#1086;&#1093;%20&#1080;%20&#1088;&#1072;&#1089;&#1093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фин результат"/>
      <sheetName val="Первичные подключения"/>
      <sheetName val="Расходы"/>
    </sheetNames>
    <sheetDataSet>
      <sheetData sheetId="0">
        <row r="9">
          <cell r="B9">
            <v>1250000</v>
          </cell>
        </row>
      </sheetData>
      <sheetData sheetId="1"/>
      <sheetData sheetId="2"/>
      <sheetData sheetId="3">
        <row r="27">
          <cell r="D27">
            <v>5080925.2700000005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31" workbookViewId="0">
      <selection activeCell="B37" sqref="B37:D37"/>
    </sheetView>
  </sheetViews>
  <sheetFormatPr defaultRowHeight="15" x14ac:dyDescent="0.25"/>
  <cols>
    <col min="1" max="1" width="3.5703125" style="2" customWidth="1"/>
    <col min="2" max="2" width="46" customWidth="1"/>
    <col min="3" max="3" width="16.85546875" bestFit="1" customWidth="1"/>
    <col min="4" max="4" width="17.5703125" style="1" customWidth="1"/>
  </cols>
  <sheetData>
    <row r="1" spans="1:6" ht="29.25" customHeight="1" x14ac:dyDescent="0.25">
      <c r="A1" s="41"/>
      <c r="B1" s="57" t="s">
        <v>32</v>
      </c>
      <c r="C1" s="56"/>
      <c r="D1" s="56"/>
    </row>
    <row r="2" spans="1:6" ht="15" customHeight="1" thickBot="1" x14ac:dyDescent="0.3">
      <c r="A2" s="5"/>
      <c r="B2" s="6"/>
      <c r="C2" s="8"/>
      <c r="D2" s="7"/>
    </row>
    <row r="3" spans="1:6" ht="51.75" customHeight="1" thickBot="1" x14ac:dyDescent="0.3">
      <c r="A3" s="41"/>
      <c r="B3" s="9" t="s">
        <v>2</v>
      </c>
      <c r="C3" s="10" t="s">
        <v>3</v>
      </c>
      <c r="D3" s="27" t="s">
        <v>27</v>
      </c>
    </row>
    <row r="4" spans="1:6" ht="20.25" customHeight="1" thickBot="1" x14ac:dyDescent="0.3">
      <c r="A4" s="41"/>
      <c r="B4" s="105" t="s">
        <v>4</v>
      </c>
      <c r="C4" s="105"/>
      <c r="D4" s="106"/>
      <c r="F4" s="4"/>
    </row>
    <row r="5" spans="1:6" ht="15.75" hidden="1" customHeight="1" x14ac:dyDescent="0.25">
      <c r="A5" s="3"/>
      <c r="B5" s="4"/>
      <c r="C5" s="4"/>
      <c r="D5" s="12">
        <f>[1]Расходы!D27</f>
        <v>5080925.2700000005</v>
      </c>
      <c r="F5" s="4"/>
    </row>
    <row r="6" spans="1:6" ht="28.5" customHeight="1" x14ac:dyDescent="0.25">
      <c r="A6" s="70">
        <v>1</v>
      </c>
      <c r="B6" s="96" t="s">
        <v>5</v>
      </c>
      <c r="C6" s="87">
        <v>3664227</v>
      </c>
      <c r="D6" s="69">
        <f>D7+D8+D9</f>
        <v>3011929</v>
      </c>
      <c r="F6" s="4"/>
    </row>
    <row r="7" spans="1:6" ht="15.75" customHeight="1" x14ac:dyDescent="0.25">
      <c r="A7" s="3"/>
      <c r="B7" s="97" t="s">
        <v>6</v>
      </c>
      <c r="C7" s="88">
        <v>2814306</v>
      </c>
      <c r="D7" s="44">
        <v>2420092</v>
      </c>
      <c r="F7" s="4"/>
    </row>
    <row r="8" spans="1:6" ht="15.75" customHeight="1" x14ac:dyDescent="0.25">
      <c r="A8" s="3"/>
      <c r="B8" s="97" t="s">
        <v>7</v>
      </c>
      <c r="C8" s="88">
        <f>C7*0.2%</f>
        <v>5628.6120000000001</v>
      </c>
      <c r="D8" s="44">
        <v>4749</v>
      </c>
      <c r="F8" s="4"/>
    </row>
    <row r="9" spans="1:6" ht="15.75" customHeight="1" thickBot="1" x14ac:dyDescent="0.3">
      <c r="A9" s="3"/>
      <c r="B9" s="98" t="s">
        <v>8</v>
      </c>
      <c r="C9" s="89">
        <f>C7*0.3</f>
        <v>844291.79999999993</v>
      </c>
      <c r="D9" s="45">
        <v>587088</v>
      </c>
      <c r="F9" s="4"/>
    </row>
    <row r="10" spans="1:6" ht="16.5" customHeight="1" thickBot="1" x14ac:dyDescent="0.3">
      <c r="A10" s="70">
        <v>2</v>
      </c>
      <c r="B10" s="99" t="s">
        <v>39</v>
      </c>
      <c r="C10" s="90">
        <v>1300000</v>
      </c>
      <c r="D10" s="13">
        <v>390147</v>
      </c>
    </row>
    <row r="11" spans="1:6" ht="16.5" customHeight="1" thickBot="1" x14ac:dyDescent="0.3">
      <c r="A11" s="70">
        <f>A10+1</f>
        <v>3</v>
      </c>
      <c r="B11" s="100" t="s">
        <v>10</v>
      </c>
      <c r="C11" s="91">
        <v>10000</v>
      </c>
      <c r="D11" s="46">
        <v>11143</v>
      </c>
    </row>
    <row r="12" spans="1:6" ht="16.5" customHeight="1" thickBot="1" x14ac:dyDescent="0.3">
      <c r="A12" s="70">
        <f t="shared" ref="A12:A22" si="0">A11+1</f>
        <v>4</v>
      </c>
      <c r="B12" s="99" t="s">
        <v>11</v>
      </c>
      <c r="C12" s="90">
        <v>48000</v>
      </c>
      <c r="D12" s="13">
        <v>48000</v>
      </c>
    </row>
    <row r="13" spans="1:6" ht="16.5" customHeight="1" thickBot="1" x14ac:dyDescent="0.3">
      <c r="A13" s="70">
        <f t="shared" si="0"/>
        <v>5</v>
      </c>
      <c r="B13" s="101" t="s">
        <v>12</v>
      </c>
      <c r="C13" s="92">
        <f>18000+1000*12</f>
        <v>30000</v>
      </c>
      <c r="D13" s="47">
        <v>23863</v>
      </c>
    </row>
    <row r="14" spans="1:6" ht="16.5" customHeight="1" thickBot="1" x14ac:dyDescent="0.3">
      <c r="A14" s="70">
        <f t="shared" si="0"/>
        <v>6</v>
      </c>
      <c r="B14" s="99" t="s">
        <v>13</v>
      </c>
      <c r="C14" s="90">
        <f>31200-12000</f>
        <v>19200</v>
      </c>
      <c r="D14" s="13">
        <v>5476</v>
      </c>
    </row>
    <row r="15" spans="1:6" ht="16.5" customHeight="1" thickBot="1" x14ac:dyDescent="0.3">
      <c r="A15" s="70">
        <f t="shared" si="0"/>
        <v>7</v>
      </c>
      <c r="B15" s="101" t="s">
        <v>14</v>
      </c>
      <c r="C15" s="93"/>
      <c r="D15" s="47">
        <v>154</v>
      </c>
    </row>
    <row r="16" spans="1:6" ht="16.5" customHeight="1" thickBot="1" x14ac:dyDescent="0.3">
      <c r="A16" s="70">
        <f t="shared" si="0"/>
        <v>8</v>
      </c>
      <c r="B16" s="99" t="s">
        <v>15</v>
      </c>
      <c r="C16" s="94"/>
      <c r="D16" s="13">
        <v>30000</v>
      </c>
    </row>
    <row r="17" spans="1:5" ht="16.5" customHeight="1" thickBot="1" x14ac:dyDescent="0.3">
      <c r="A17" s="70">
        <f t="shared" si="0"/>
        <v>9</v>
      </c>
      <c r="B17" s="101" t="s">
        <v>37</v>
      </c>
      <c r="C17" s="93"/>
      <c r="D17" s="47">
        <v>47348</v>
      </c>
    </row>
    <row r="18" spans="1:5" ht="16.5" customHeight="1" thickBot="1" x14ac:dyDescent="0.3">
      <c r="A18" s="70">
        <f t="shared" si="0"/>
        <v>10</v>
      </c>
      <c r="B18" s="99" t="s">
        <v>17</v>
      </c>
      <c r="C18" s="94"/>
      <c r="D18" s="13">
        <v>18618</v>
      </c>
    </row>
    <row r="19" spans="1:5" ht="16.5" customHeight="1" thickBot="1" x14ac:dyDescent="0.3">
      <c r="A19" s="70">
        <f t="shared" si="0"/>
        <v>11</v>
      </c>
      <c r="B19" s="99" t="s">
        <v>38</v>
      </c>
      <c r="C19" s="94"/>
      <c r="D19" s="13">
        <v>8846</v>
      </c>
    </row>
    <row r="20" spans="1:5" ht="16.5" customHeight="1" thickBot="1" x14ac:dyDescent="0.3">
      <c r="A20" s="70">
        <f t="shared" si="0"/>
        <v>12</v>
      </c>
      <c r="B20" s="99" t="s">
        <v>18</v>
      </c>
      <c r="C20" s="94"/>
      <c r="D20" s="13">
        <v>30320</v>
      </c>
    </row>
    <row r="21" spans="1:5" ht="16.5" customHeight="1" thickBot="1" x14ac:dyDescent="0.3">
      <c r="A21" s="70">
        <f t="shared" si="0"/>
        <v>13</v>
      </c>
      <c r="B21" s="99" t="s">
        <v>19</v>
      </c>
      <c r="C21" s="94"/>
      <c r="D21" s="14">
        <v>27250</v>
      </c>
    </row>
    <row r="22" spans="1:5" ht="16.5" customHeight="1" thickBot="1" x14ac:dyDescent="0.3">
      <c r="A22" s="70">
        <f t="shared" si="0"/>
        <v>14</v>
      </c>
      <c r="B22" s="99" t="s">
        <v>20</v>
      </c>
      <c r="C22" s="94">
        <v>120000</v>
      </c>
      <c r="D22" s="15">
        <v>120026</v>
      </c>
    </row>
    <row r="23" spans="1:5" ht="16.5" customHeight="1" x14ac:dyDescent="0.25">
      <c r="A23" s="70">
        <v>15</v>
      </c>
      <c r="B23" s="102" t="s">
        <v>9</v>
      </c>
      <c r="C23" s="95">
        <v>400000</v>
      </c>
      <c r="D23" s="28">
        <f>D24+D25</f>
        <v>660851</v>
      </c>
    </row>
    <row r="24" spans="1:5" x14ac:dyDescent="0.25">
      <c r="A24" s="70"/>
      <c r="B24" s="103" t="s">
        <v>9</v>
      </c>
      <c r="C24" s="88">
        <v>400000</v>
      </c>
      <c r="D24" s="48">
        <v>400000</v>
      </c>
    </row>
    <row r="25" spans="1:5" ht="15.75" thickBot="1" x14ac:dyDescent="0.3">
      <c r="A25" s="70"/>
      <c r="B25" s="103" t="s">
        <v>28</v>
      </c>
      <c r="C25" s="88"/>
      <c r="D25" s="48">
        <v>260851</v>
      </c>
    </row>
    <row r="26" spans="1:5" ht="16.5" customHeight="1" thickBot="1" x14ac:dyDescent="0.3">
      <c r="A26" s="70">
        <v>16</v>
      </c>
      <c r="B26" s="99" t="s">
        <v>16</v>
      </c>
      <c r="C26" s="94">
        <v>560000</v>
      </c>
      <c r="D26" s="13">
        <v>432181</v>
      </c>
    </row>
    <row r="27" spans="1:5" ht="24.75" customHeight="1" thickBot="1" x14ac:dyDescent="0.35">
      <c r="A27" s="5"/>
      <c r="B27" s="51"/>
      <c r="C27" s="49">
        <f>C22+C26+C14+C13+C12+C11+C23+C10+C6</f>
        <v>6151427</v>
      </c>
      <c r="D27" s="50">
        <f>D26+D23+D22+D21+D20+D19+D18+D17+D16+D15+D14+D13+D12+D11+D10+D6</f>
        <v>4866152</v>
      </c>
    </row>
    <row r="28" spans="1:5" ht="16.5" customHeight="1" thickBot="1" x14ac:dyDescent="0.3">
      <c r="B28" s="16"/>
      <c r="C28" s="17"/>
      <c r="D28" s="18"/>
      <c r="E28" s="4"/>
    </row>
    <row r="29" spans="1:5" x14ac:dyDescent="0.25">
      <c r="A29" s="104">
        <v>17</v>
      </c>
      <c r="B29" s="54" t="s">
        <v>29</v>
      </c>
      <c r="C29" s="33"/>
      <c r="D29" s="52">
        <v>1972807.58</v>
      </c>
    </row>
    <row r="30" spans="1:5" ht="15.75" thickBot="1" x14ac:dyDescent="0.3">
      <c r="A30" s="104">
        <v>18</v>
      </c>
      <c r="B30" s="67" t="s">
        <v>30</v>
      </c>
      <c r="C30" s="29"/>
      <c r="D30" s="53">
        <v>33932</v>
      </c>
    </row>
    <row r="31" spans="1:5" ht="16.5" customHeight="1" thickBot="1" x14ac:dyDescent="0.3">
      <c r="A31" s="32"/>
      <c r="B31" s="35"/>
      <c r="C31" s="36"/>
      <c r="D31" s="37"/>
    </row>
    <row r="32" spans="1:5" s="30" customFormat="1" ht="28.5" customHeight="1" thickBot="1" x14ac:dyDescent="0.3">
      <c r="A32" s="41"/>
      <c r="B32" s="64" t="s">
        <v>31</v>
      </c>
      <c r="C32" s="34"/>
      <c r="D32" s="65">
        <f>SUM(D27:D30)</f>
        <v>6872891.5800000001</v>
      </c>
    </row>
    <row r="33" spans="1:5" s="30" customFormat="1" ht="16.5" customHeight="1" thickBot="1" x14ac:dyDescent="0.35">
      <c r="A33" s="32"/>
      <c r="B33" s="55"/>
      <c r="C33" s="38"/>
      <c r="D33" s="66"/>
      <c r="E33" s="39"/>
    </row>
    <row r="34" spans="1:5" s="19" customFormat="1" ht="25.5" customHeight="1" thickBot="1" x14ac:dyDescent="0.3">
      <c r="A34" s="41"/>
      <c r="B34" s="64" t="s">
        <v>36</v>
      </c>
      <c r="C34" s="40"/>
      <c r="D34" s="65">
        <v>1926342</v>
      </c>
    </row>
    <row r="35" spans="1:5" ht="17.25" hidden="1" customHeight="1" x14ac:dyDescent="0.25">
      <c r="A35" s="11"/>
      <c r="B35" s="20" t="s">
        <v>21</v>
      </c>
      <c r="C35" s="21"/>
      <c r="D35" s="22">
        <v>210034</v>
      </c>
    </row>
    <row r="36" spans="1:5" ht="17.25" hidden="1" customHeight="1" x14ac:dyDescent="0.25">
      <c r="A36" s="23"/>
      <c r="B36" s="24" t="s">
        <v>22</v>
      </c>
      <c r="C36" s="25"/>
      <c r="D36" s="26">
        <v>288194</v>
      </c>
    </row>
    <row r="37" spans="1:5" ht="30" customHeight="1" thickBot="1" x14ac:dyDescent="0.3">
      <c r="A37" s="3"/>
      <c r="B37" s="107" t="s">
        <v>23</v>
      </c>
      <c r="C37" s="107"/>
      <c r="D37" s="107"/>
      <c r="E37" s="4"/>
    </row>
    <row r="38" spans="1:5" ht="15.75" x14ac:dyDescent="0.25">
      <c r="A38" s="108"/>
      <c r="B38" s="75" t="s">
        <v>0</v>
      </c>
      <c r="C38" s="71"/>
      <c r="D38" s="42">
        <f>SUM(D39:D40)</f>
        <v>870257</v>
      </c>
      <c r="E38" s="4"/>
    </row>
    <row r="39" spans="1:5" ht="12" customHeight="1" x14ac:dyDescent="0.25">
      <c r="A39" s="108"/>
      <c r="B39" s="76" t="s">
        <v>0</v>
      </c>
      <c r="C39" s="73"/>
      <c r="D39" s="58">
        <f>1375610+7000+25000+3629-29125+12500-8150+6500+15100</f>
        <v>1408064</v>
      </c>
    </row>
    <row r="40" spans="1:5" ht="12" customHeight="1" thickBot="1" x14ac:dyDescent="0.3">
      <c r="A40" s="108"/>
      <c r="B40" s="77" t="s">
        <v>34</v>
      </c>
      <c r="C40" s="74"/>
      <c r="D40" s="59">
        <f>-537807</f>
        <v>-537807</v>
      </c>
    </row>
    <row r="41" spans="1:5" ht="16.5" thickBot="1" x14ac:dyDescent="0.3">
      <c r="A41" s="72"/>
      <c r="B41" s="82" t="s">
        <v>1</v>
      </c>
      <c r="C41" s="78"/>
      <c r="D41" s="63">
        <v>471377</v>
      </c>
    </row>
    <row r="42" spans="1:5" ht="16.5" thickBot="1" x14ac:dyDescent="0.3">
      <c r="A42" s="72"/>
      <c r="B42" s="83" t="s">
        <v>33</v>
      </c>
      <c r="C42" s="79"/>
      <c r="D42" s="60">
        <v>486900</v>
      </c>
    </row>
    <row r="43" spans="1:5" ht="16.5" customHeight="1" x14ac:dyDescent="0.25">
      <c r="A43" s="72"/>
      <c r="B43" s="84" t="s">
        <v>24</v>
      </c>
      <c r="C43" s="80"/>
      <c r="D43" s="43">
        <v>4500</v>
      </c>
    </row>
    <row r="44" spans="1:5" ht="16.5" customHeight="1" x14ac:dyDescent="0.25">
      <c r="A44" s="72"/>
      <c r="B44" s="85" t="s">
        <v>25</v>
      </c>
      <c r="C44" s="81"/>
      <c r="D44" s="31">
        <v>15000</v>
      </c>
    </row>
    <row r="45" spans="1:5" ht="16.5" customHeight="1" thickBot="1" x14ac:dyDescent="0.3">
      <c r="A45" s="72"/>
      <c r="B45" s="86" t="s">
        <v>26</v>
      </c>
      <c r="C45" s="79"/>
      <c r="D45" s="62">
        <v>75732</v>
      </c>
    </row>
    <row r="46" spans="1:5" x14ac:dyDescent="0.25">
      <c r="C46" s="61" t="s">
        <v>35</v>
      </c>
      <c r="D46" s="68">
        <v>1923766.42</v>
      </c>
    </row>
    <row r="49" spans="3:3" x14ac:dyDescent="0.25">
      <c r="C49" s="1"/>
    </row>
  </sheetData>
  <mergeCells count="3">
    <mergeCell ref="A38:A40"/>
    <mergeCell ref="B4:D4"/>
    <mergeCell ref="B37:D37"/>
  </mergeCells>
  <pageMargins left="0.70866141732283472" right="0.70866141732283472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2023-02-18T06:42:15Z</dcterms:modified>
</cp:coreProperties>
</file>